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ggiornamento pacchetto personale\"/>
    </mc:Choice>
  </mc:AlternateContent>
  <bookViews>
    <workbookView xWindow="-120" yWindow="-120" windowWidth="29040" windowHeight="15840"/>
  </bookViews>
  <sheets>
    <sheet name="SERVIZI LAVORI scagl" sheetId="3" r:id="rId1"/>
    <sheet name="SERVIZI LAVORI" sheetId="2" r:id="rId2"/>
    <sheet name="Foglio2" sheetId="4" r:id="rId3"/>
  </sheets>
  <definedNames>
    <definedName name="_xlnm.Print_Area" localSheetId="1">'SERVIZI LAVORI'!$A$1:$K$27</definedName>
    <definedName name="_xlnm.Print_Area" localSheetId="0">'SERVIZI LAVORI scagl'!$A$1:$M$27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3" l="1"/>
  <c r="M19" i="3"/>
  <c r="M20" i="3"/>
  <c r="M21" i="3"/>
  <c r="M16" i="3"/>
  <c r="I12" i="3"/>
  <c r="M1" i="3"/>
  <c r="M12" i="3"/>
  <c r="L11" i="3"/>
  <c r="L7" i="3"/>
  <c r="M11" i="3"/>
  <c r="I11" i="3"/>
  <c r="M10" i="3"/>
  <c r="L10" i="3"/>
  <c r="I10" i="3"/>
  <c r="E1" i="2"/>
  <c r="M7" i="3"/>
  <c r="L6" i="3"/>
  <c r="K1" i="2"/>
  <c r="L8" i="3"/>
  <c r="M9" i="3"/>
  <c r="M8" i="3"/>
  <c r="I7" i="3"/>
  <c r="L9" i="3"/>
  <c r="B7" i="3"/>
  <c r="B7" i="2"/>
  <c r="E11" i="3"/>
  <c r="E6" i="3"/>
  <c r="E7" i="3"/>
  <c r="E10" i="3"/>
  <c r="F12" i="3"/>
  <c r="F11" i="3"/>
  <c r="E9" i="3"/>
  <c r="F10" i="3"/>
  <c r="B32" i="3"/>
  <c r="F9" i="3"/>
  <c r="F8" i="3"/>
  <c r="F7" i="3"/>
  <c r="E8" i="3"/>
  <c r="M6" i="3"/>
  <c r="I8" i="3"/>
  <c r="I9" i="3"/>
  <c r="M13" i="3"/>
  <c r="M25" i="3"/>
  <c r="F6" i="3"/>
  <c r="B8" i="3"/>
  <c r="B9" i="3"/>
  <c r="B10" i="3"/>
  <c r="B11" i="3"/>
  <c r="B12" i="3"/>
  <c r="F13" i="3"/>
  <c r="F25" i="3"/>
  <c r="M15" i="3"/>
  <c r="M17" i="3"/>
  <c r="M23" i="3"/>
  <c r="K23" i="3"/>
  <c r="F15" i="3"/>
  <c r="F16" i="3"/>
  <c r="F17" i="3"/>
  <c r="F18" i="3"/>
  <c r="F19" i="3"/>
  <c r="F20" i="3"/>
  <c r="F21" i="3"/>
  <c r="F23" i="3"/>
  <c r="D23" i="3"/>
  <c r="K6" i="2"/>
  <c r="K7" i="2"/>
  <c r="H8" i="2"/>
  <c r="K8" i="2"/>
  <c r="H9" i="2"/>
  <c r="K9" i="2"/>
  <c r="K10" i="2"/>
  <c r="K13" i="2"/>
  <c r="K25" i="2"/>
  <c r="E6" i="2"/>
  <c r="E7" i="2"/>
  <c r="B8" i="2"/>
  <c r="E8" i="2"/>
  <c r="B9" i="2"/>
  <c r="E9" i="2"/>
  <c r="B10" i="2"/>
  <c r="E10" i="2"/>
  <c r="B11" i="2"/>
  <c r="E11" i="2"/>
  <c r="B12" i="2"/>
  <c r="E12" i="2"/>
  <c r="E13" i="2"/>
  <c r="E25" i="2"/>
  <c r="K15" i="2"/>
  <c r="K17" i="2"/>
  <c r="K19" i="2"/>
  <c r="K22" i="2"/>
  <c r="K23" i="2"/>
  <c r="J23" i="2"/>
  <c r="E15" i="2"/>
  <c r="E16" i="2"/>
  <c r="E17" i="2"/>
  <c r="E18" i="2"/>
  <c r="E19" i="2"/>
  <c r="E20" i="2"/>
  <c r="E21" i="2"/>
  <c r="E23" i="2"/>
  <c r="D23" i="2"/>
</calcChain>
</file>

<file path=xl/sharedStrings.xml><?xml version="1.0" encoding="utf-8"?>
<sst xmlns="http://schemas.openxmlformats.org/spreadsheetml/2006/main" count="88" uniqueCount="31">
  <si>
    <t>Da</t>
  </si>
  <si>
    <t>A</t>
  </si>
  <si>
    <t>%</t>
  </si>
  <si>
    <t>Valore Appalto (Iva esclusa)</t>
  </si>
  <si>
    <t>REGOLAMENTO JESISERVIZI</t>
  </si>
  <si>
    <t xml:space="preserve"> </t>
  </si>
  <si>
    <t>FONDO RISORSE FINANZIARIE</t>
  </si>
  <si>
    <t xml:space="preserve">quota investimenti per l'innovazione (20% del Fondo Risorse Finanziarie) </t>
  </si>
  <si>
    <t>quota INCENTIVI (80% del Fondo Risorse Finanziarie)</t>
  </si>
  <si>
    <t>SERVIZI E FORNITURE - CALCOLO FONDO RISORSE FINANZIARIE</t>
  </si>
  <si>
    <t>LAVORI - CALCOLO FONDO RISORSE FINANZIARIE</t>
  </si>
  <si>
    <t>Totale Fondo</t>
  </si>
  <si>
    <t>(solo se nominato il Direttore dell'Esecuzione)</t>
  </si>
  <si>
    <t>importo a base di gara</t>
  </si>
  <si>
    <t>Verificatore progetto</t>
  </si>
  <si>
    <t>Resp.le Predisposizione e Controllo Doc e Procedure di Gara e di esecuzione</t>
  </si>
  <si>
    <t>Direttore Lavori</t>
  </si>
  <si>
    <t>C.S.E. (Coordinatore Sicurezza dell’Esecuzione)</t>
  </si>
  <si>
    <t>Verificatore Conformità/Reg. Esecuzione</t>
  </si>
  <si>
    <t>RUP - Responsabile Unico Procedura - Fase di gara</t>
  </si>
  <si>
    <t>RUP - Responsabile Unico Procedura - Fase esecuzione</t>
  </si>
  <si>
    <t>Direttore Esecuzione</t>
  </si>
  <si>
    <t>Nelle procedure espletate mediante il ricorso a convenzioni e/o Accordi Quadro CONSIP, MEPA o con altri soggetti aggregatori sono incentivabili esclusivamente le attività effettivamente svolte tra quelle richiamate nella tabella 3 dell’art. 9 con percentuali ridotte del 75%, ad esclusione della percentuale riferita al Direttore dei lavori, al Direttore dell’esecuzione ed al RUP per la sola parte relativa all’esecuzione del contratto, che rimangono confermate.</t>
  </si>
  <si>
    <t>La quota incentivi è da intendersi al lordo delle ritenute fiscali e degli oneri previdenziali e assistenziali posti a carico della Società e dell’IRAP, se dovuta</t>
  </si>
  <si>
    <t>componenti team</t>
  </si>
  <si>
    <t>PROCEDURA:</t>
  </si>
  <si>
    <t>status fase</t>
  </si>
  <si>
    <t>Se al RUP è affiancato un Aiuto RUP esterno, la quota è ridotta al 50%</t>
  </si>
  <si>
    <t>importo max scaglione</t>
  </si>
  <si>
    <t>RUP - Responsabile Unico di Progetto - Fase di gara</t>
  </si>
  <si>
    <t>RUP - Responsabile Unico Progetto - Fase esecuzione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</si>
</sst>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164" fontId="2" fillId="2" borderId="1" xfId="0" applyNumberFormat="1" applyFont="1" applyFill="1" applyBorder="1"/>
    <xf numFmtId="164" fontId="2" fillId="0" borderId="1" xfId="0" applyNumberFormat="1" applyFont="1" applyBorder="1"/>
    <xf numFmtId="10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164" fontId="2" fillId="3" borderId="1" xfId="0" applyNumberFormat="1" applyFont="1" applyFill="1" applyBorder="1"/>
    <xf numFmtId="164" fontId="0" fillId="0" borderId="0" xfId="1" applyFont="1" applyFill="1" applyBorder="1"/>
    <xf numFmtId="0" fontId="0" fillId="0" borderId="0" xfId="0" applyAlignment="1">
      <alignment horizontal="left"/>
    </xf>
    <xf numFmtId="0" fontId="0" fillId="0" borderId="6" xfId="0" applyBorder="1"/>
    <xf numFmtId="0" fontId="0" fillId="0" borderId="7" xfId="0" applyBorder="1"/>
    <xf numFmtId="164" fontId="0" fillId="0" borderId="8" xfId="1" applyFont="1" applyBorder="1"/>
    <xf numFmtId="43" fontId="0" fillId="0" borderId="9" xfId="0" applyNumberFormat="1" applyBorder="1"/>
    <xf numFmtId="0" fontId="3" fillId="0" borderId="12" xfId="0" applyFont="1" applyBorder="1" applyAlignment="1">
      <alignment horizontal="left" vertical="center"/>
    </xf>
    <xf numFmtId="0" fontId="0" fillId="0" borderId="0" xfId="0" applyBorder="1"/>
    <xf numFmtId="0" fontId="0" fillId="0" borderId="12" xfId="0" applyBorder="1"/>
    <xf numFmtId="0" fontId="2" fillId="0" borderId="0" xfId="0" applyFont="1" applyBorder="1"/>
    <xf numFmtId="0" fontId="2" fillId="0" borderId="12" xfId="0" applyFont="1" applyBorder="1"/>
    <xf numFmtId="164" fontId="0" fillId="0" borderId="0" xfId="1" applyFont="1" applyBorder="1"/>
    <xf numFmtId="10" fontId="0" fillId="0" borderId="0" xfId="0" applyNumberFormat="1" applyBorder="1"/>
    <xf numFmtId="164" fontId="0" fillId="0" borderId="15" xfId="1" applyFont="1" applyBorder="1"/>
    <xf numFmtId="164" fontId="0" fillId="0" borderId="0" xfId="0" applyNumberFormat="1" applyBorder="1"/>
    <xf numFmtId="0" fontId="4" fillId="0" borderId="0" xfId="0" applyFont="1" applyBorder="1"/>
    <xf numFmtId="0" fontId="0" fillId="0" borderId="15" xfId="0" applyBorder="1"/>
    <xf numFmtId="0" fontId="6" fillId="0" borderId="0" xfId="0" applyFont="1" applyBorder="1" applyAlignment="1">
      <alignment horizontal="center"/>
    </xf>
    <xf numFmtId="164" fontId="2" fillId="2" borderId="0" xfId="1" applyFont="1" applyFill="1" applyBorder="1"/>
    <xf numFmtId="164" fontId="2" fillId="2" borderId="15" xfId="1" applyFont="1" applyFill="1" applyBorder="1"/>
    <xf numFmtId="164" fontId="2" fillId="4" borderId="0" xfId="0" applyNumberFormat="1" applyFont="1" applyFill="1" applyBorder="1"/>
    <xf numFmtId="164" fontId="2" fillId="4" borderId="15" xfId="0" applyNumberFormat="1" applyFont="1" applyFill="1" applyBorder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164" fontId="0" fillId="4" borderId="1" xfId="1" applyFont="1" applyFill="1" applyBorder="1"/>
    <xf numFmtId="43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0" fillId="0" borderId="1" xfId="1" applyFont="1" applyBorder="1"/>
    <xf numFmtId="10" fontId="0" fillId="0" borderId="1" xfId="0" applyNumberFormat="1" applyBorder="1"/>
    <xf numFmtId="164" fontId="0" fillId="0" borderId="1" xfId="0" applyNumberFormat="1" applyBorder="1"/>
    <xf numFmtId="0" fontId="4" fillId="0" borderId="1" xfId="0" applyFont="1" applyBorder="1"/>
    <xf numFmtId="164" fontId="0" fillId="0" borderId="1" xfId="1" applyFont="1" applyFill="1" applyBorder="1"/>
    <xf numFmtId="0" fontId="6" fillId="0" borderId="1" xfId="0" applyFont="1" applyBorder="1" applyAlignment="1">
      <alignment horizontal="center"/>
    </xf>
    <xf numFmtId="164" fontId="2" fillId="2" borderId="1" xfId="1" applyFont="1" applyFill="1" applyBorder="1"/>
    <xf numFmtId="164" fontId="2" fillId="4" borderId="1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Layout" topLeftCell="E3" zoomScale="80" zoomScaleNormal="79" zoomScalePageLayoutView="80" workbookViewId="0">
      <selection activeCell="K20" sqref="K20"/>
    </sheetView>
  </sheetViews>
  <sheetFormatPr defaultRowHeight="15" x14ac:dyDescent="0.25"/>
  <cols>
    <col min="1" max="1" width="79.28515625" customWidth="1"/>
    <col min="2" max="2" width="17.140625" bestFit="1" customWidth="1"/>
    <col min="3" max="3" width="16.7109375" bestFit="1" customWidth="1"/>
    <col min="4" max="4" width="8.5703125" bestFit="1" customWidth="1"/>
    <col min="5" max="5" width="12.85546875" bestFit="1" customWidth="1"/>
    <col min="6" max="6" width="27.5703125" bestFit="1" customWidth="1"/>
    <col min="7" max="7" width="1.42578125" customWidth="1"/>
    <col min="8" max="8" width="79.28515625" bestFit="1" customWidth="1"/>
    <col min="9" max="9" width="17" customWidth="1"/>
    <col min="10" max="10" width="16.7109375" bestFit="1" customWidth="1"/>
    <col min="11" max="11" width="8.7109375" bestFit="1" customWidth="1"/>
    <col min="12" max="12" width="13" customWidth="1"/>
    <col min="13" max="13" width="27.5703125" bestFit="1" customWidth="1"/>
  </cols>
  <sheetData>
    <row r="1" spans="1:13" x14ac:dyDescent="0.25">
      <c r="A1" s="45"/>
      <c r="B1" s="45"/>
      <c r="C1" s="45" t="s">
        <v>13</v>
      </c>
      <c r="D1" s="45"/>
      <c r="E1" s="45"/>
      <c r="F1" s="46">
        <v>750000</v>
      </c>
      <c r="G1" s="45"/>
      <c r="H1" s="45"/>
      <c r="I1" s="45"/>
      <c r="J1" s="45" t="s">
        <v>13</v>
      </c>
      <c r="K1" s="45"/>
      <c r="L1" s="45"/>
      <c r="M1" s="47">
        <f>+F1</f>
        <v>750000</v>
      </c>
    </row>
    <row r="2" spans="1:13" ht="21" x14ac:dyDescent="0.3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46.5" customHeight="1" x14ac:dyDescent="0.35">
      <c r="A3" s="49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25">
      <c r="A4" s="51" t="s">
        <v>10</v>
      </c>
      <c r="B4" s="51"/>
      <c r="C4" s="51"/>
      <c r="D4" s="51"/>
      <c r="E4" s="51"/>
      <c r="F4" s="51"/>
      <c r="G4" s="45"/>
      <c r="H4" s="52" t="s">
        <v>9</v>
      </c>
      <c r="I4" s="52"/>
      <c r="J4" s="52"/>
      <c r="K4" s="52"/>
      <c r="L4" s="52"/>
      <c r="M4" s="52"/>
    </row>
    <row r="5" spans="1:13" ht="30" x14ac:dyDescent="0.25">
      <c r="A5" s="45"/>
      <c r="B5" s="4" t="s">
        <v>0</v>
      </c>
      <c r="C5" s="4" t="s">
        <v>1</v>
      </c>
      <c r="D5" s="4" t="s">
        <v>2</v>
      </c>
      <c r="E5" s="44" t="s">
        <v>28</v>
      </c>
      <c r="F5" s="4" t="s">
        <v>6</v>
      </c>
      <c r="G5" s="53"/>
      <c r="H5" s="53"/>
      <c r="I5" s="4" t="s">
        <v>0</v>
      </c>
      <c r="J5" s="4" t="s">
        <v>1</v>
      </c>
      <c r="K5" s="4" t="s">
        <v>2</v>
      </c>
      <c r="L5" s="44" t="s">
        <v>28</v>
      </c>
      <c r="M5" s="4" t="s">
        <v>6</v>
      </c>
    </row>
    <row r="6" spans="1:13" x14ac:dyDescent="0.25">
      <c r="A6" s="53" t="s">
        <v>3</v>
      </c>
      <c r="B6" s="54">
        <v>0</v>
      </c>
      <c r="C6" s="54">
        <v>150000</v>
      </c>
      <c r="D6" s="55">
        <v>0.02</v>
      </c>
      <c r="E6" s="54">
        <f>+C6*D6</f>
        <v>3000</v>
      </c>
      <c r="F6" s="54">
        <f>IF($F$1&gt;B6,IF($F$1&lt;=C6,(($F$1-$B$6)*D6),0))</f>
        <v>0</v>
      </c>
      <c r="G6" s="45"/>
      <c r="H6" s="53" t="s">
        <v>3</v>
      </c>
      <c r="I6" s="54">
        <v>0</v>
      </c>
      <c r="J6" s="54">
        <v>499999</v>
      </c>
      <c r="K6" s="55">
        <v>0</v>
      </c>
      <c r="L6" s="54">
        <f>+J6*K6</f>
        <v>0</v>
      </c>
      <c r="M6" s="54">
        <f t="shared" ref="M6" si="0">(J6-I6)*K6</f>
        <v>0</v>
      </c>
    </row>
    <row r="7" spans="1:13" x14ac:dyDescent="0.25">
      <c r="A7" s="45" t="s">
        <v>5</v>
      </c>
      <c r="B7" s="56">
        <f>+C6+1</f>
        <v>150001</v>
      </c>
      <c r="C7" s="54">
        <v>400000</v>
      </c>
      <c r="D7" s="55">
        <v>1.4999999999999999E-2</v>
      </c>
      <c r="E7" s="56">
        <f>+(C7-C6)*D7</f>
        <v>3750</v>
      </c>
      <c r="F7" s="54" t="b">
        <f>IF($F$1&gt;B7,IF($F$1&lt;=C7,E6+(($F$1-$C$6)*D7)),0)</f>
        <v>0</v>
      </c>
      <c r="G7" s="45"/>
      <c r="H7" s="57" t="s">
        <v>12</v>
      </c>
      <c r="I7" s="56">
        <f>+J6+1</f>
        <v>500000</v>
      </c>
      <c r="J7" s="54">
        <v>800000</v>
      </c>
      <c r="K7" s="55">
        <v>8.9999999999999993E-3</v>
      </c>
      <c r="L7" s="56">
        <f>+(J7)*K7</f>
        <v>7199.9999999999991</v>
      </c>
      <c r="M7" s="54">
        <f>IF($M$1&gt;J6,IF($M$1&lt;=J7,L6+(($M$1)*K7)),0)</f>
        <v>6749.9999999999991</v>
      </c>
    </row>
    <row r="8" spans="1:13" x14ac:dyDescent="0.25">
      <c r="A8" s="45"/>
      <c r="B8" s="56">
        <f>C7+1</f>
        <v>400001</v>
      </c>
      <c r="C8" s="54">
        <v>800000</v>
      </c>
      <c r="D8" s="55">
        <v>8.9999999999999993E-3</v>
      </c>
      <c r="E8" s="56">
        <f>+(C8-C7)*D8</f>
        <v>3599.9999999999995</v>
      </c>
      <c r="F8" s="54">
        <f>IF($F$1&gt;C7,IF($F$1&lt;=C8,(E6+E7+(($F$1-$C$7)*D8)),0))</f>
        <v>9900</v>
      </c>
      <c r="G8" s="45"/>
      <c r="H8" s="45"/>
      <c r="I8" s="56">
        <f>J7+1</f>
        <v>800001</v>
      </c>
      <c r="J8" s="54">
        <v>1200000</v>
      </c>
      <c r="K8" s="55">
        <v>7.0000000000000001E-3</v>
      </c>
      <c r="L8" s="56">
        <f>+(J8-J7)*K8</f>
        <v>2800</v>
      </c>
      <c r="M8" s="54">
        <f>IF($M$1&gt;J7,IF($M$1&lt;=J8,L6+L7+(($M$1-$J7)*K8)),0)</f>
        <v>0</v>
      </c>
    </row>
    <row r="9" spans="1:13" x14ac:dyDescent="0.25">
      <c r="A9" s="45"/>
      <c r="B9" s="56">
        <f>C8+1</f>
        <v>800001</v>
      </c>
      <c r="C9" s="54">
        <v>1000000</v>
      </c>
      <c r="D9" s="55">
        <v>6.0000000000000001E-3</v>
      </c>
      <c r="E9" s="56">
        <f>+(C9-C8)*D9</f>
        <v>1200</v>
      </c>
      <c r="F9" s="54" t="b">
        <f>IF($F$1&gt;C8,IF($F$1&lt;=C9,(E6+E7+E8+(($F$1-$C$8)*D9)),0))</f>
        <v>0</v>
      </c>
      <c r="G9" s="45"/>
      <c r="H9" s="45"/>
      <c r="I9" s="56">
        <f>J8+1</f>
        <v>1200001</v>
      </c>
      <c r="J9" s="54">
        <v>2500000</v>
      </c>
      <c r="K9" s="55">
        <v>5.0000000000000001E-3</v>
      </c>
      <c r="L9" s="56">
        <f>+(J9-J8)*K9</f>
        <v>6500</v>
      </c>
      <c r="M9" s="54">
        <f>IF($M$1&gt;J8,IF($M$1&lt;=J9,L6+L7+L8+(($M$1-$J8)*K9)),0)</f>
        <v>0</v>
      </c>
    </row>
    <row r="10" spans="1:13" x14ac:dyDescent="0.25">
      <c r="A10" s="45"/>
      <c r="B10" s="56">
        <f>C9+1</f>
        <v>1000001</v>
      </c>
      <c r="C10" s="58">
        <v>2500000</v>
      </c>
      <c r="D10" s="55">
        <v>5.0000000000000001E-3</v>
      </c>
      <c r="E10" s="56">
        <f>+(C10-C9)*D10</f>
        <v>7500</v>
      </c>
      <c r="F10" s="54" t="b">
        <f>IF($F$1&gt;C9,IF($F$1&lt;=C10,(E6+E7+E8+E9+(($F$1-$C$9)*D10)),0))</f>
        <v>0</v>
      </c>
      <c r="G10" s="45"/>
      <c r="H10" s="45"/>
      <c r="I10" s="56">
        <f>+J9+1</f>
        <v>2500001</v>
      </c>
      <c r="J10" s="58">
        <v>5000000</v>
      </c>
      <c r="K10" s="55">
        <v>4.0000000000000001E-3</v>
      </c>
      <c r="L10" s="56">
        <f>+(J10-J9)*K10</f>
        <v>10000</v>
      </c>
      <c r="M10" s="54">
        <f>IF($M$1&gt;J9,IF($M$1&lt;=J10,L6+L7+L8+L9+(($M$1-$J9)*K10)),0)</f>
        <v>0</v>
      </c>
    </row>
    <row r="11" spans="1:13" x14ac:dyDescent="0.25">
      <c r="A11" s="45"/>
      <c r="B11" s="56">
        <f>C10+1</f>
        <v>2500001</v>
      </c>
      <c r="C11" s="58">
        <v>5000000</v>
      </c>
      <c r="D11" s="55">
        <v>3.0000000000000001E-3</v>
      </c>
      <c r="E11" s="56">
        <f>+(C11-C10)*D11</f>
        <v>7500</v>
      </c>
      <c r="F11" s="54" t="b">
        <f>IF($F$1&gt;C10,IF($F$1&lt;=C11,(E6+E7+E8+E9+E10+(($F$1-$C$10)*D11)),0))</f>
        <v>0</v>
      </c>
      <c r="G11" s="45"/>
      <c r="H11" s="45"/>
      <c r="I11" s="56">
        <f>+J10+1</f>
        <v>5000001</v>
      </c>
      <c r="J11" s="58">
        <v>10000000</v>
      </c>
      <c r="K11" s="55">
        <v>2E-3</v>
      </c>
      <c r="L11" s="56">
        <f>+(J11-J10)*K11</f>
        <v>10000</v>
      </c>
      <c r="M11" s="54">
        <f>IF($M$1&gt;J10,IF($M$1&lt;=J11,L6+L7+L8+L9+L10+(($M$1-$J10)*K11)),0)</f>
        <v>0</v>
      </c>
    </row>
    <row r="12" spans="1:13" x14ac:dyDescent="0.25">
      <c r="A12" s="45"/>
      <c r="B12" s="56">
        <f>C11+1</f>
        <v>5000001</v>
      </c>
      <c r="C12" s="58">
        <v>99999999</v>
      </c>
      <c r="D12" s="55">
        <v>2E-3</v>
      </c>
      <c r="E12" s="56"/>
      <c r="F12" s="54" t="b">
        <f>IF($F$1&gt;C11,IF($F$1&lt;=C12,(E6+E7+E8+E9+E10+E11+(($F$1-$C$11)*D12)),0))</f>
        <v>0</v>
      </c>
      <c r="G12" s="45"/>
      <c r="H12" s="45"/>
      <c r="I12" s="56">
        <f>+J11+1</f>
        <v>10000001</v>
      </c>
      <c r="J12" s="58">
        <v>99999999</v>
      </c>
      <c r="K12" s="55">
        <v>1.5E-3</v>
      </c>
      <c r="L12" s="55"/>
      <c r="M12" s="54">
        <f>IF($M$1&gt;J11,IF($M$1&lt;=J12,L7+L8+L9+L10+L11+(($M$1-$J11)*K12)),0)</f>
        <v>0</v>
      </c>
    </row>
    <row r="13" spans="1:13" x14ac:dyDescent="0.25">
      <c r="A13" s="45" t="s">
        <v>11</v>
      </c>
      <c r="B13" s="45"/>
      <c r="C13" s="45"/>
      <c r="D13" s="45"/>
      <c r="E13" s="45"/>
      <c r="F13" s="5">
        <f>SUM(F6:F12)</f>
        <v>9900</v>
      </c>
      <c r="G13" s="45"/>
      <c r="H13" s="45" t="s">
        <v>11</v>
      </c>
      <c r="I13" s="45"/>
      <c r="J13" s="45"/>
      <c r="K13" s="45"/>
      <c r="L13" s="45"/>
      <c r="M13" s="5">
        <f>SUM(M6:M12)</f>
        <v>6749.9999999999991</v>
      </c>
    </row>
    <row r="14" spans="1:13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x14ac:dyDescent="0.25">
      <c r="A15" s="53" t="s">
        <v>8</v>
      </c>
      <c r="B15" s="53" t="s">
        <v>24</v>
      </c>
      <c r="C15" s="59" t="s">
        <v>26</v>
      </c>
      <c r="D15" s="45"/>
      <c r="E15" s="45"/>
      <c r="F15" s="60">
        <f>+F13*0.8</f>
        <v>7920</v>
      </c>
      <c r="G15" s="45"/>
      <c r="H15" s="53" t="s">
        <v>8</v>
      </c>
      <c r="I15" s="53" t="s">
        <v>24</v>
      </c>
      <c r="J15" s="59" t="s">
        <v>26</v>
      </c>
      <c r="K15" s="45"/>
      <c r="L15" s="45"/>
      <c r="M15" s="60">
        <f>+M13*0.8</f>
        <v>5400</v>
      </c>
    </row>
    <row r="16" spans="1:13" x14ac:dyDescent="0.25">
      <c r="A16" s="45" t="s">
        <v>29</v>
      </c>
      <c r="B16" s="45"/>
      <c r="C16" s="45"/>
      <c r="D16" s="55">
        <v>0.2</v>
      </c>
      <c r="E16" s="55"/>
      <c r="F16" s="2">
        <f>$F$15*D16</f>
        <v>1584</v>
      </c>
      <c r="G16" s="45"/>
      <c r="H16" s="45" t="s">
        <v>29</v>
      </c>
      <c r="I16" s="45"/>
      <c r="J16" s="45"/>
      <c r="K16" s="55">
        <v>0.2</v>
      </c>
      <c r="L16" s="55"/>
      <c r="M16" s="2">
        <f>$M$15*K16</f>
        <v>1080</v>
      </c>
    </row>
    <row r="17" spans="1:13" x14ac:dyDescent="0.25">
      <c r="A17" s="45" t="s">
        <v>30</v>
      </c>
      <c r="B17" s="45"/>
      <c r="C17" s="45"/>
      <c r="D17" s="55">
        <v>0.2</v>
      </c>
      <c r="E17" s="55"/>
      <c r="F17" s="2">
        <f>$F$15*D17</f>
        <v>1584</v>
      </c>
      <c r="G17" s="45"/>
      <c r="H17" s="45" t="s">
        <v>30</v>
      </c>
      <c r="I17" s="45"/>
      <c r="J17" s="45"/>
      <c r="K17" s="55">
        <v>0.2</v>
      </c>
      <c r="L17" s="55"/>
      <c r="M17" s="2">
        <f>$M$15*K17</f>
        <v>1080</v>
      </c>
    </row>
    <row r="18" spans="1:13" x14ac:dyDescent="0.25">
      <c r="A18" s="45" t="s">
        <v>14</v>
      </c>
      <c r="B18" s="45"/>
      <c r="C18" s="45"/>
      <c r="D18" s="55">
        <v>0.05</v>
      </c>
      <c r="E18" s="55"/>
      <c r="F18" s="2">
        <f t="shared" ref="F18:F19" si="1">$F$15*D18</f>
        <v>396</v>
      </c>
      <c r="G18" s="45"/>
      <c r="H18" s="45" t="s">
        <v>15</v>
      </c>
      <c r="I18" s="45"/>
      <c r="J18" s="45"/>
      <c r="K18" s="55">
        <v>0.15</v>
      </c>
      <c r="L18" s="55"/>
      <c r="M18" s="2">
        <f t="shared" ref="M18:M21" si="2">$M$15*K18</f>
        <v>810</v>
      </c>
    </row>
    <row r="19" spans="1:13" x14ac:dyDescent="0.25">
      <c r="A19" s="45" t="s">
        <v>15</v>
      </c>
      <c r="B19" s="45"/>
      <c r="C19" s="45"/>
      <c r="D19" s="55">
        <v>0.15</v>
      </c>
      <c r="E19" s="55"/>
      <c r="F19" s="2">
        <f t="shared" si="1"/>
        <v>1188</v>
      </c>
      <c r="G19" s="45"/>
      <c r="H19" s="45" t="s">
        <v>21</v>
      </c>
      <c r="I19" s="45"/>
      <c r="J19" s="45"/>
      <c r="K19" s="55">
        <v>0.3</v>
      </c>
      <c r="L19" s="55"/>
      <c r="M19" s="2">
        <f t="shared" si="2"/>
        <v>1620</v>
      </c>
    </row>
    <row r="20" spans="1:13" x14ac:dyDescent="0.25">
      <c r="A20" s="45" t="s">
        <v>16</v>
      </c>
      <c r="B20" s="45"/>
      <c r="C20" s="45"/>
      <c r="D20" s="55">
        <v>0.35</v>
      </c>
      <c r="E20" s="55"/>
      <c r="F20" s="2">
        <f>$F$15*D20</f>
        <v>2772</v>
      </c>
      <c r="G20" s="45"/>
      <c r="H20" s="45" t="s">
        <v>18</v>
      </c>
      <c r="I20" s="45"/>
      <c r="J20" s="45"/>
      <c r="K20" s="55">
        <v>0.1</v>
      </c>
      <c r="L20" s="55"/>
      <c r="M20" s="2">
        <f t="shared" si="2"/>
        <v>540</v>
      </c>
    </row>
    <row r="21" spans="1:13" x14ac:dyDescent="0.25">
      <c r="A21" s="45" t="s">
        <v>17</v>
      </c>
      <c r="B21" s="45"/>
      <c r="C21" s="45"/>
      <c r="D21" s="55">
        <v>0.05</v>
      </c>
      <c r="E21" s="55"/>
      <c r="F21" s="2">
        <f>$F$15*D21</f>
        <v>396</v>
      </c>
      <c r="G21" s="45"/>
      <c r="H21" s="45" t="s">
        <v>17</v>
      </c>
      <c r="I21" s="45"/>
      <c r="J21" s="45"/>
      <c r="K21" s="55">
        <v>0.05</v>
      </c>
      <c r="L21" s="55"/>
      <c r="M21" s="2">
        <f t="shared" si="2"/>
        <v>270</v>
      </c>
    </row>
    <row r="22" spans="1:13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55"/>
      <c r="L22" s="55"/>
      <c r="M22" s="2"/>
    </row>
    <row r="23" spans="1:13" x14ac:dyDescent="0.25">
      <c r="A23" s="45"/>
      <c r="B23" s="45"/>
      <c r="C23" s="45"/>
      <c r="D23" s="3">
        <f>SUM(D16:D21)</f>
        <v>1</v>
      </c>
      <c r="E23" s="3"/>
      <c r="F23" s="1">
        <f>SUM(F16:F21)</f>
        <v>7920</v>
      </c>
      <c r="G23" s="45"/>
      <c r="H23" s="45"/>
      <c r="I23" s="45"/>
      <c r="J23" s="45"/>
      <c r="K23" s="3">
        <f>SUM(K16:K22)</f>
        <v>1</v>
      </c>
      <c r="L23" s="3"/>
      <c r="M23" s="1">
        <f>SUM(M16:M22)</f>
        <v>5400</v>
      </c>
    </row>
    <row r="24" spans="1:13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x14ac:dyDescent="0.25">
      <c r="A25" s="53" t="s">
        <v>7</v>
      </c>
      <c r="B25" s="45"/>
      <c r="C25" s="45"/>
      <c r="D25" s="45"/>
      <c r="E25" s="45"/>
      <c r="F25" s="61">
        <f>F13*0.2</f>
        <v>1980</v>
      </c>
      <c r="G25" s="45"/>
      <c r="H25" s="53" t="s">
        <v>7</v>
      </c>
      <c r="I25" s="45"/>
      <c r="J25" s="45"/>
      <c r="K25" s="45"/>
      <c r="L25" s="45"/>
      <c r="M25" s="61">
        <f>M13*0.2</f>
        <v>1350</v>
      </c>
    </row>
    <row r="26" spans="1:13" s="7" customFormat="1" ht="36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28.5" customHeight="1" x14ac:dyDescent="0.25">
      <c r="A28" s="62" t="s">
        <v>22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x14ac:dyDescent="0.25">
      <c r="A29" s="62" t="s">
        <v>23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x14ac:dyDescent="0.25">
      <c r="A30" s="63" t="s">
        <v>27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2" spans="1:13" x14ac:dyDescent="0.25">
      <c r="B32">
        <f>1400000*0.8/100</f>
        <v>11200</v>
      </c>
    </row>
  </sheetData>
  <mergeCells count="7">
    <mergeCell ref="A30:M30"/>
    <mergeCell ref="A2:M2"/>
    <mergeCell ref="B3:M3"/>
    <mergeCell ref="A4:F4"/>
    <mergeCell ref="H4:M4"/>
    <mergeCell ref="A28:M28"/>
    <mergeCell ref="A29:M29"/>
  </mergeCells>
  <printOptions horizontalCentered="1"/>
  <pageMargins left="0.39370078740157483" right="0.39370078740157483" top="0.39370078740157483" bottom="0.39370078740157483" header="0" footer="0"/>
  <pageSetup paperSize="9" scale="42" orientation="landscape" r:id="rId1"/>
  <headerFooter>
    <oddFooter>&amp;F&amp;RPagina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62" zoomScaleNormal="62" workbookViewId="0">
      <selection activeCell="E1" sqref="E1"/>
    </sheetView>
  </sheetViews>
  <sheetFormatPr defaultRowHeight="15" x14ac:dyDescent="0.25"/>
  <cols>
    <col min="1" max="1" width="79.28515625" customWidth="1"/>
    <col min="2" max="2" width="17.140625" bestFit="1" customWidth="1"/>
    <col min="3" max="3" width="16.7109375" bestFit="1" customWidth="1"/>
    <col min="4" max="4" width="8.5703125" bestFit="1" customWidth="1"/>
    <col min="5" max="5" width="27.5703125" bestFit="1" customWidth="1"/>
    <col min="6" max="6" width="1.42578125" customWidth="1"/>
    <col min="7" max="7" width="79.28515625" bestFit="1" customWidth="1"/>
    <col min="8" max="8" width="17" customWidth="1"/>
    <col min="9" max="9" width="16.7109375" bestFit="1" customWidth="1"/>
    <col min="10" max="10" width="8.42578125" customWidth="1"/>
    <col min="11" max="11" width="27.5703125" bestFit="1" customWidth="1"/>
  </cols>
  <sheetData>
    <row r="1" spans="1:11" ht="15.75" thickBot="1" x14ac:dyDescent="0.3">
      <c r="A1" s="8"/>
      <c r="B1" s="9"/>
      <c r="C1" s="9" t="s">
        <v>13</v>
      </c>
      <c r="D1" s="9"/>
      <c r="E1" s="10">
        <f>+'SERVIZI LAVORI scagl'!F1</f>
        <v>750000</v>
      </c>
      <c r="F1" s="9"/>
      <c r="G1" s="9"/>
      <c r="H1" s="9"/>
      <c r="I1" s="9" t="s">
        <v>13</v>
      </c>
      <c r="J1" s="9"/>
      <c r="K1" s="11">
        <f>+E1</f>
        <v>750000</v>
      </c>
    </row>
    <row r="2" spans="1:11" ht="21.75" thickBot="1" x14ac:dyDescent="0.4">
      <c r="A2" s="34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46.5" customHeight="1" x14ac:dyDescent="0.35">
      <c r="A3" s="1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37" t="s">
        <v>10</v>
      </c>
      <c r="B4" s="38"/>
      <c r="C4" s="38"/>
      <c r="D4" s="38"/>
      <c r="E4" s="38"/>
      <c r="F4" s="13"/>
      <c r="G4" s="39" t="s">
        <v>9</v>
      </c>
      <c r="H4" s="40"/>
      <c r="I4" s="40"/>
      <c r="J4" s="40"/>
      <c r="K4" s="41"/>
    </row>
    <row r="5" spans="1:11" x14ac:dyDescent="0.25">
      <c r="A5" s="14"/>
      <c r="B5" s="4" t="s">
        <v>0</v>
      </c>
      <c r="C5" s="4" t="s">
        <v>1</v>
      </c>
      <c r="D5" s="4" t="s">
        <v>2</v>
      </c>
      <c r="E5" s="4" t="s">
        <v>6</v>
      </c>
      <c r="F5" s="15"/>
      <c r="G5" s="15"/>
      <c r="H5" s="4" t="s">
        <v>0</v>
      </c>
      <c r="I5" s="4" t="s">
        <v>1</v>
      </c>
      <c r="J5" s="4" t="s">
        <v>2</v>
      </c>
      <c r="K5" s="4" t="s">
        <v>6</v>
      </c>
    </row>
    <row r="6" spans="1:11" x14ac:dyDescent="0.25">
      <c r="A6" s="16" t="s">
        <v>3</v>
      </c>
      <c r="B6" s="17">
        <v>0</v>
      </c>
      <c r="C6" s="17">
        <v>400000</v>
      </c>
      <c r="D6" s="18">
        <v>1.4999999999999999E-2</v>
      </c>
      <c r="E6" s="17">
        <f>IF($E$1&gt;B6,IF($E$1&lt;=C6,(($E$1-$B$6)*D6),0))</f>
        <v>0</v>
      </c>
      <c r="F6" s="13"/>
      <c r="G6" s="15" t="s">
        <v>3</v>
      </c>
      <c r="H6" s="17">
        <v>0</v>
      </c>
      <c r="I6" s="17">
        <v>500000</v>
      </c>
      <c r="J6" s="18">
        <v>0</v>
      </c>
      <c r="K6" s="19">
        <f t="shared" ref="K6" si="0">(I6-H6)*J6</f>
        <v>0</v>
      </c>
    </row>
    <row r="7" spans="1:11" x14ac:dyDescent="0.25">
      <c r="A7" s="14" t="s">
        <v>5</v>
      </c>
      <c r="B7" s="20">
        <f>C6+1</f>
        <v>400001</v>
      </c>
      <c r="C7" s="17">
        <v>800000</v>
      </c>
      <c r="D7" s="18">
        <v>1.2500000000000001E-2</v>
      </c>
      <c r="E7" s="17">
        <f t="shared" ref="E7:E12" si="1">IF($E$1&gt;B7,IF($E$1&lt;=C7,(($E$1-$B$6)*D7),0))</f>
        <v>9375</v>
      </c>
      <c r="F7" s="13"/>
      <c r="G7" s="21" t="s">
        <v>12</v>
      </c>
      <c r="H7" s="20">
        <v>500000</v>
      </c>
      <c r="I7" s="17">
        <v>1000000</v>
      </c>
      <c r="J7" s="18">
        <v>1.0999999999999999E-2</v>
      </c>
      <c r="K7" s="19">
        <f>IF($K$1&gt;H7,IF($K$1&lt;=I7,(($K$1-$H$6)*J7),0))</f>
        <v>8250</v>
      </c>
    </row>
    <row r="8" spans="1:11" x14ac:dyDescent="0.25">
      <c r="A8" s="14"/>
      <c r="B8" s="20">
        <f>C7+1</f>
        <v>800001</v>
      </c>
      <c r="C8" s="17">
        <v>1000000</v>
      </c>
      <c r="D8" s="18">
        <v>0.01</v>
      </c>
      <c r="E8" s="17" t="b">
        <f t="shared" si="1"/>
        <v>0</v>
      </c>
      <c r="F8" s="13"/>
      <c r="G8" s="13"/>
      <c r="H8" s="20">
        <f>I7+1</f>
        <v>1000001</v>
      </c>
      <c r="I8" s="17">
        <v>3000000</v>
      </c>
      <c r="J8" s="18">
        <v>7.0000000000000001E-3</v>
      </c>
      <c r="K8" s="19" t="b">
        <f>IF($K$1&gt;H8,IF($K$1&lt;=I8,(($K$1-$H$6)*J8),0))</f>
        <v>0</v>
      </c>
    </row>
    <row r="9" spans="1:11" x14ac:dyDescent="0.25">
      <c r="A9" s="14"/>
      <c r="B9" s="20">
        <f>C8+1</f>
        <v>1000001</v>
      </c>
      <c r="C9" s="17">
        <v>3000000</v>
      </c>
      <c r="D9" s="18">
        <v>8.0000000000000002E-3</v>
      </c>
      <c r="E9" s="17" t="b">
        <f t="shared" si="1"/>
        <v>0</v>
      </c>
      <c r="F9" s="13"/>
      <c r="G9" s="13"/>
      <c r="H9" s="20">
        <f>I8+1</f>
        <v>3000001</v>
      </c>
      <c r="I9" s="17">
        <v>5000000</v>
      </c>
      <c r="J9" s="18">
        <v>5.0000000000000001E-3</v>
      </c>
      <c r="K9" s="19" t="b">
        <f>IF($K$1&gt;H9,IF($K$1&lt;=I9,(($K$1-$H$6)*J9),0))</f>
        <v>0</v>
      </c>
    </row>
    <row r="10" spans="1:11" x14ac:dyDescent="0.25">
      <c r="A10" s="14"/>
      <c r="B10" s="20">
        <f>C9+1</f>
        <v>3000001</v>
      </c>
      <c r="C10" s="6">
        <v>5000000</v>
      </c>
      <c r="D10" s="18">
        <v>6.0000000000000001E-3</v>
      </c>
      <c r="E10" s="17" t="b">
        <f t="shared" si="1"/>
        <v>0</v>
      </c>
      <c r="F10" s="13"/>
      <c r="G10" s="13"/>
      <c r="H10" s="20">
        <v>5000001</v>
      </c>
      <c r="I10" s="6">
        <v>99999999</v>
      </c>
      <c r="J10" s="18">
        <v>3.0000000000000001E-3</v>
      </c>
      <c r="K10" s="19" t="b">
        <f>IF($K$1&gt;H10,IF($K$1&lt;=I10,(($K$1-$H$6)*J10),0))</f>
        <v>0</v>
      </c>
    </row>
    <row r="11" spans="1:11" x14ac:dyDescent="0.25">
      <c r="A11" s="14"/>
      <c r="B11" s="20">
        <f>C10+1</f>
        <v>5000001</v>
      </c>
      <c r="C11" s="6">
        <v>7000000</v>
      </c>
      <c r="D11" s="18">
        <v>5.0000000000000001E-3</v>
      </c>
      <c r="E11" s="17" t="b">
        <f t="shared" si="1"/>
        <v>0</v>
      </c>
      <c r="F11" s="13"/>
      <c r="G11" s="13"/>
      <c r="H11" s="20"/>
      <c r="I11" s="6"/>
      <c r="J11" s="18"/>
      <c r="K11" s="19"/>
    </row>
    <row r="12" spans="1:11" x14ac:dyDescent="0.25">
      <c r="A12" s="14"/>
      <c r="B12" s="20">
        <f>C11+1</f>
        <v>7000001</v>
      </c>
      <c r="C12" s="6">
        <v>99999999</v>
      </c>
      <c r="D12" s="18">
        <v>3.0000000000000001E-3</v>
      </c>
      <c r="E12" s="17" t="b">
        <f t="shared" si="1"/>
        <v>0</v>
      </c>
      <c r="F12" s="13"/>
      <c r="G12" s="13"/>
      <c r="H12" s="13"/>
      <c r="I12" s="17"/>
      <c r="J12" s="18"/>
      <c r="K12" s="19"/>
    </row>
    <row r="13" spans="1:11" x14ac:dyDescent="0.25">
      <c r="A13" s="14" t="s">
        <v>11</v>
      </c>
      <c r="B13" s="13"/>
      <c r="C13" s="13"/>
      <c r="D13" s="13"/>
      <c r="E13" s="5">
        <f>SUM(E6:E12)</f>
        <v>9375</v>
      </c>
      <c r="F13" s="13"/>
      <c r="G13" s="13" t="s">
        <v>11</v>
      </c>
      <c r="H13" s="13"/>
      <c r="I13" s="13"/>
      <c r="J13" s="13"/>
      <c r="K13" s="5">
        <f>SUM(K6:K12)</f>
        <v>8250</v>
      </c>
    </row>
    <row r="14" spans="1:11" x14ac:dyDescent="0.25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22"/>
    </row>
    <row r="15" spans="1:11" x14ac:dyDescent="0.25">
      <c r="A15" s="16" t="s">
        <v>8</v>
      </c>
      <c r="B15" s="15" t="s">
        <v>24</v>
      </c>
      <c r="C15" s="23" t="s">
        <v>26</v>
      </c>
      <c r="D15" s="13"/>
      <c r="E15" s="24">
        <f>+E13*0.8</f>
        <v>7500</v>
      </c>
      <c r="F15" s="13"/>
      <c r="G15" s="15" t="s">
        <v>8</v>
      </c>
      <c r="H15" s="15" t="s">
        <v>24</v>
      </c>
      <c r="I15" s="23" t="s">
        <v>26</v>
      </c>
      <c r="J15" s="13"/>
      <c r="K15" s="25">
        <f>+K13*0.8</f>
        <v>6600</v>
      </c>
    </row>
    <row r="16" spans="1:11" x14ac:dyDescent="0.25">
      <c r="A16" s="14" t="s">
        <v>19</v>
      </c>
      <c r="B16" s="13"/>
      <c r="C16" s="13"/>
      <c r="D16" s="18">
        <v>0.15</v>
      </c>
      <c r="E16" s="2">
        <f>$E$15*D16</f>
        <v>1125</v>
      </c>
      <c r="F16" s="13"/>
      <c r="G16" s="13" t="s">
        <v>19</v>
      </c>
      <c r="H16" s="13"/>
      <c r="I16" s="13"/>
      <c r="J16" s="18">
        <v>0.15</v>
      </c>
      <c r="K16" s="2"/>
    </row>
    <row r="17" spans="1:11" x14ac:dyDescent="0.25">
      <c r="A17" s="14" t="s">
        <v>20</v>
      </c>
      <c r="B17" s="13"/>
      <c r="C17" s="13"/>
      <c r="D17" s="18">
        <v>0.15</v>
      </c>
      <c r="E17" s="2">
        <f>$E$15*D17</f>
        <v>1125</v>
      </c>
      <c r="F17" s="13"/>
      <c r="G17" s="13" t="s">
        <v>20</v>
      </c>
      <c r="H17" s="13"/>
      <c r="I17" s="13"/>
      <c r="J17" s="18">
        <v>0.15</v>
      </c>
      <c r="K17" s="2">
        <f>$K$15*J17</f>
        <v>990</v>
      </c>
    </row>
    <row r="18" spans="1:11" x14ac:dyDescent="0.25">
      <c r="A18" s="14" t="s">
        <v>14</v>
      </c>
      <c r="B18" s="13"/>
      <c r="C18" s="13"/>
      <c r="D18" s="18">
        <v>0.05</v>
      </c>
      <c r="E18" s="2">
        <f t="shared" ref="E18:E19" si="2">$E$15*D18</f>
        <v>375</v>
      </c>
      <c r="F18" s="13"/>
      <c r="G18" s="13" t="s">
        <v>15</v>
      </c>
      <c r="H18" s="13"/>
      <c r="I18" s="13"/>
      <c r="J18" s="18">
        <v>0.15</v>
      </c>
      <c r="K18" s="2"/>
    </row>
    <row r="19" spans="1:11" x14ac:dyDescent="0.25">
      <c r="A19" s="14" t="s">
        <v>15</v>
      </c>
      <c r="B19" s="13"/>
      <c r="C19" s="13"/>
      <c r="D19" s="18">
        <v>0.15</v>
      </c>
      <c r="E19" s="2">
        <f t="shared" si="2"/>
        <v>1125</v>
      </c>
      <c r="F19" s="13"/>
      <c r="G19" s="13" t="s">
        <v>21</v>
      </c>
      <c r="H19" s="13"/>
      <c r="I19" s="13"/>
      <c r="J19" s="18">
        <v>0.3</v>
      </c>
      <c r="K19" s="2">
        <f t="shared" ref="K19:K22" si="3">$K$15*J19</f>
        <v>1980</v>
      </c>
    </row>
    <row r="20" spans="1:11" x14ac:dyDescent="0.25">
      <c r="A20" s="14" t="s">
        <v>16</v>
      </c>
      <c r="B20" s="13"/>
      <c r="C20" s="13"/>
      <c r="D20" s="18">
        <v>0.4</v>
      </c>
      <c r="E20" s="2">
        <f>$E$15*D20</f>
        <v>3000</v>
      </c>
      <c r="F20" s="13"/>
      <c r="G20" s="13" t="s">
        <v>18</v>
      </c>
      <c r="H20" s="13"/>
      <c r="I20" s="13"/>
      <c r="J20" s="18">
        <v>0.15</v>
      </c>
      <c r="K20" s="2"/>
    </row>
    <row r="21" spans="1:11" x14ac:dyDescent="0.25">
      <c r="A21" s="14" t="s">
        <v>17</v>
      </c>
      <c r="B21" s="13"/>
      <c r="C21" s="13"/>
      <c r="D21" s="18">
        <v>0.1</v>
      </c>
      <c r="E21" s="2">
        <f>$E$15*D21</f>
        <v>750</v>
      </c>
      <c r="F21" s="13"/>
      <c r="G21" s="13" t="s">
        <v>17</v>
      </c>
      <c r="H21" s="13"/>
      <c r="I21" s="13"/>
      <c r="J21" s="18">
        <v>0.1</v>
      </c>
      <c r="K21" s="2"/>
    </row>
    <row r="22" spans="1:11" x14ac:dyDescent="0.25">
      <c r="A22" s="14"/>
      <c r="B22" s="13"/>
      <c r="C22" s="13"/>
      <c r="D22" s="13"/>
      <c r="E22" s="13"/>
      <c r="F22" s="13"/>
      <c r="G22" s="13"/>
      <c r="H22" s="13"/>
      <c r="I22" s="13"/>
      <c r="J22" s="18"/>
      <c r="K22" s="2">
        <f t="shared" si="3"/>
        <v>0</v>
      </c>
    </row>
    <row r="23" spans="1:11" x14ac:dyDescent="0.25">
      <c r="A23" s="14"/>
      <c r="B23" s="13"/>
      <c r="C23" s="13"/>
      <c r="D23" s="3">
        <f>SUM(D16:D21)</f>
        <v>1</v>
      </c>
      <c r="E23" s="1">
        <f>SUM(E16:E21)</f>
        <v>7500</v>
      </c>
      <c r="F23" s="13"/>
      <c r="G23" s="13"/>
      <c r="H23" s="13"/>
      <c r="I23" s="13"/>
      <c r="J23" s="3">
        <f>SUM(J16:J22)</f>
        <v>1</v>
      </c>
      <c r="K23" s="1">
        <f>SUM(K16:K22)</f>
        <v>2970</v>
      </c>
    </row>
    <row r="24" spans="1:11" x14ac:dyDescent="0.25">
      <c r="A24" s="14"/>
      <c r="B24" s="13"/>
      <c r="C24" s="13"/>
      <c r="D24" s="13"/>
      <c r="E24" s="13"/>
      <c r="F24" s="13"/>
      <c r="G24" s="13"/>
      <c r="H24" s="13"/>
      <c r="I24" s="13"/>
      <c r="J24" s="13"/>
      <c r="K24" s="22"/>
    </row>
    <row r="25" spans="1:11" x14ac:dyDescent="0.25">
      <c r="A25" s="16" t="s">
        <v>7</v>
      </c>
      <c r="B25" s="13"/>
      <c r="C25" s="13"/>
      <c r="D25" s="13"/>
      <c r="E25" s="26">
        <f>E13*0.2</f>
        <v>1875</v>
      </c>
      <c r="F25" s="13"/>
      <c r="G25" s="15" t="s">
        <v>7</v>
      </c>
      <c r="H25" s="13"/>
      <c r="I25" s="13"/>
      <c r="J25" s="13"/>
      <c r="K25" s="27">
        <f>K13*0.2</f>
        <v>1650</v>
      </c>
    </row>
    <row r="26" spans="1:11" s="7" customFormat="1" ht="36" customHeight="1" x14ac:dyDescent="0.25">
      <c r="A26" s="14"/>
      <c r="B26" s="13"/>
      <c r="C26" s="13"/>
      <c r="D26" s="13"/>
      <c r="E26" s="13"/>
      <c r="F26" s="13"/>
      <c r="G26" s="13"/>
      <c r="H26" s="13"/>
      <c r="I26" s="13"/>
      <c r="J26" s="13"/>
      <c r="K26" s="22"/>
    </row>
    <row r="27" spans="1:11" ht="15" customHeight="1" x14ac:dyDescent="0.25">
      <c r="A27" s="14"/>
      <c r="B27" s="13"/>
      <c r="C27" s="13"/>
      <c r="D27" s="13"/>
      <c r="E27" s="13"/>
      <c r="F27" s="13"/>
      <c r="G27" s="13"/>
      <c r="H27" s="13"/>
      <c r="I27" s="13"/>
      <c r="J27" s="13"/>
      <c r="K27" s="22"/>
    </row>
    <row r="28" spans="1:11" ht="28.5" customHeight="1" x14ac:dyDescent="0.25">
      <c r="A28" s="31" t="s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</row>
    <row r="29" spans="1:11" x14ac:dyDescent="0.25">
      <c r="A29" s="31" t="s">
        <v>23</v>
      </c>
      <c r="B29" s="32"/>
      <c r="C29" s="32"/>
      <c r="D29" s="32"/>
      <c r="E29" s="32"/>
      <c r="F29" s="32"/>
      <c r="G29" s="32"/>
      <c r="H29" s="32"/>
      <c r="I29" s="32"/>
      <c r="J29" s="32"/>
      <c r="K29" s="33"/>
    </row>
    <row r="30" spans="1:11" x14ac:dyDescent="0.25">
      <c r="A30" s="28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30"/>
    </row>
  </sheetData>
  <mergeCells count="7">
    <mergeCell ref="A30:K30"/>
    <mergeCell ref="A28:K28"/>
    <mergeCell ref="A29:K29"/>
    <mergeCell ref="A2:K2"/>
    <mergeCell ref="A4:E4"/>
    <mergeCell ref="G4:K4"/>
    <mergeCell ref="B3:K3"/>
  </mergeCells>
  <printOptions horizontalCentered="1"/>
  <pageMargins left="0.39370078740157483" right="0.39370078740157483" top="0.39370078740157483" bottom="0.39370078740157483" header="0" footer="0"/>
  <pageSetup paperSize="9" scale="46" orientation="landscape" r:id="rId1"/>
  <headerFooter>
    <oddHeader>&amp;CAll. 2 - Modello di calcolo incentivi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SERVIZI LAVORI scagl</vt:lpstr>
      <vt:lpstr>SERVIZI LAVORI</vt:lpstr>
      <vt:lpstr>Foglio2</vt:lpstr>
      <vt:lpstr>'SERVIZI LAVORI'!Area_stampa</vt:lpstr>
      <vt:lpstr>'SERVIZI LAVORI scagl'!Area_stampa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PISCONTI Salvatore</dc:creator>
  <cp:lastModifiedBy>Enrico Scarlato</cp:lastModifiedBy>
  <cp:lastPrinted>2023-12-04T14:54:53Z</cp:lastPrinted>
  <dcterms:created xsi:type="dcterms:W3CDTF">2019-09-06T08:58:52Z</dcterms:created>
  <dcterms:modified xsi:type="dcterms:W3CDTF">2023-12-04T16:09:36Z</dcterms:modified>
</cp:coreProperties>
</file>